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D:\РАБОЧИЙ СТОЛ\Прогноз_МО\Прогноз 2042 год\"/>
    </mc:Choice>
  </mc:AlternateContent>
  <xr:revisionPtr revIDLastSave="0" documentId="13_ncr:1_{BA151850-2CB7-4542-8BA7-B02C599D9D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42" sheetId="1" r:id="rId1"/>
  </sheets>
  <definedNames>
    <definedName name="Print_Titles" localSheetId="0">'2042'!$A:$B,'2042'!$5:$6</definedName>
    <definedName name="_xlnm.Print_Titles" localSheetId="0">'2042'!$A:$B,'2042'!$5:$6</definedName>
    <definedName name="_xlnm.Print_Area" localSheetId="0">'2042'!$A$1:$AJ$72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J22" i="1" l="1"/>
  <c r="AI22" i="1"/>
  <c r="AH22" i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AJ21" i="1"/>
  <c r="AI21" i="1"/>
  <c r="AH21" i="1"/>
  <c r="AG21" i="1"/>
  <c r="AF21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AJ20" i="1" l="1"/>
  <c r="AH20" i="1"/>
  <c r="AF20" i="1"/>
  <c r="AD20" i="1"/>
  <c r="Z20" i="1"/>
  <c r="X20" i="1"/>
  <c r="V20" i="1"/>
  <c r="T20" i="1"/>
  <c r="R20" i="1"/>
  <c r="P20" i="1"/>
  <c r="N20" i="1"/>
  <c r="L20" i="1"/>
  <c r="AI20" i="1"/>
  <c r="AG20" i="1"/>
  <c r="AE20" i="1"/>
  <c r="AC20" i="1"/>
  <c r="AA20" i="1"/>
  <c r="Y20" i="1"/>
  <c r="W20" i="1"/>
  <c r="U20" i="1"/>
  <c r="S20" i="1"/>
  <c r="Q20" i="1"/>
  <c r="O20" i="1"/>
  <c r="M20" i="1"/>
  <c r="K20" i="1"/>
  <c r="AJ19" i="1"/>
  <c r="AH19" i="1"/>
  <c r="AF19" i="1"/>
  <c r="AD19" i="1"/>
  <c r="AB19" i="1"/>
  <c r="Z19" i="1"/>
  <c r="X19" i="1"/>
  <c r="V19" i="1"/>
  <c r="T19" i="1"/>
  <c r="R19" i="1"/>
  <c r="P19" i="1"/>
  <c r="N19" i="1"/>
  <c r="L19" i="1"/>
  <c r="AJ18" i="1"/>
  <c r="AH18" i="1"/>
  <c r="AF18" i="1"/>
  <c r="AD18" i="1"/>
  <c r="AB18" i="1"/>
  <c r="Z18" i="1"/>
  <c r="X18" i="1"/>
  <c r="V18" i="1"/>
  <c r="T18" i="1"/>
  <c r="R18" i="1"/>
  <c r="P18" i="1"/>
  <c r="N18" i="1"/>
  <c r="L18" i="1"/>
  <c r="AI19" i="1"/>
  <c r="AI18" i="1"/>
  <c r="AG19" i="1"/>
  <c r="AG18" i="1"/>
  <c r="AE19" i="1"/>
  <c r="AE18" i="1"/>
  <c r="AC18" i="1"/>
  <c r="AC19" i="1"/>
  <c r="AA19" i="1"/>
  <c r="AA18" i="1"/>
  <c r="Y19" i="1"/>
  <c r="Y18" i="1"/>
  <c r="W19" i="1"/>
  <c r="W18" i="1"/>
  <c r="U19" i="1"/>
  <c r="U18" i="1"/>
  <c r="S19" i="1"/>
  <c r="S18" i="1"/>
  <c r="Q19" i="1"/>
  <c r="Q18" i="1"/>
  <c r="O18" i="1"/>
  <c r="O19" i="1"/>
  <c r="M19" i="1"/>
  <c r="M18" i="1"/>
  <c r="K18" i="1"/>
  <c r="AB20" i="1" l="1"/>
  <c r="AI17" i="1"/>
  <c r="AG17" i="1"/>
  <c r="AE17" i="1"/>
  <c r="AC17" i="1"/>
  <c r="AA17" i="1"/>
  <c r="Y17" i="1"/>
  <c r="W17" i="1"/>
  <c r="U17" i="1"/>
  <c r="AJ17" i="1"/>
  <c r="AH17" i="1"/>
  <c r="AF17" i="1"/>
  <c r="AD17" i="1"/>
  <c r="AB17" i="1"/>
  <c r="Z17" i="1"/>
  <c r="X17" i="1"/>
  <c r="V17" i="1"/>
  <c r="T17" i="1"/>
  <c r="S17" i="1"/>
  <c r="R17" i="1"/>
  <c r="Q17" i="1"/>
  <c r="P17" i="1"/>
  <c r="O17" i="1"/>
  <c r="N17" i="1"/>
  <c r="M17" i="1"/>
  <c r="L17" i="1"/>
  <c r="K17" i="1"/>
  <c r="AJ11" i="1"/>
  <c r="AI11" i="1"/>
  <c r="AH11" i="1"/>
  <c r="AG11" i="1"/>
  <c r="AF11" i="1"/>
  <c r="AE11" i="1"/>
  <c r="AD11" i="1"/>
  <c r="AC11" i="1"/>
  <c r="AJ10" i="1"/>
  <c r="AI10" i="1"/>
  <c r="AH10" i="1"/>
  <c r="AG10" i="1"/>
  <c r="AF10" i="1"/>
  <c r="AE10" i="1"/>
  <c r="AD10" i="1"/>
  <c r="AC10" i="1"/>
  <c r="AB11" i="1"/>
  <c r="AA11" i="1"/>
  <c r="Z11" i="1"/>
  <c r="Y11" i="1"/>
  <c r="AB10" i="1"/>
  <c r="AA10" i="1"/>
  <c r="Z10" i="1"/>
  <c r="Y10" i="1"/>
  <c r="X11" i="1"/>
  <c r="W11" i="1"/>
  <c r="X10" i="1"/>
  <c r="W10" i="1"/>
  <c r="V11" i="1"/>
  <c r="U11" i="1"/>
  <c r="V10" i="1"/>
  <c r="U10" i="1"/>
  <c r="T11" i="1"/>
  <c r="S11" i="1"/>
  <c r="R11" i="1"/>
  <c r="Q11" i="1"/>
  <c r="P11" i="1"/>
  <c r="P10" i="1"/>
  <c r="O10" i="1"/>
  <c r="O11" i="1" s="1"/>
  <c r="N10" i="1"/>
  <c r="N11" i="1" s="1"/>
  <c r="M11" i="1"/>
  <c r="T10" i="1"/>
  <c r="S10" i="1"/>
  <c r="R10" i="1"/>
  <c r="Q10" i="1"/>
  <c r="M10" i="1"/>
  <c r="L10" i="1"/>
  <c r="L11" i="1" s="1"/>
  <c r="K10" i="1"/>
  <c r="K11" i="1" s="1"/>
  <c r="AJ15" i="1"/>
  <c r="AI15" i="1"/>
  <c r="AH15" i="1"/>
  <c r="AG15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AJ12" i="1"/>
  <c r="AH12" i="1"/>
  <c r="AF12" i="1"/>
  <c r="AD12" i="1"/>
  <c r="AB12" i="1"/>
  <c r="Z12" i="1"/>
  <c r="X12" i="1"/>
  <c r="V12" i="1"/>
  <c r="T12" i="1"/>
  <c r="R12" i="1"/>
  <c r="P12" i="1"/>
  <c r="N12" i="1"/>
  <c r="AI12" i="1"/>
  <c r="AG12" i="1"/>
  <c r="AE12" i="1"/>
  <c r="AC12" i="1"/>
  <c r="AA12" i="1"/>
  <c r="Y12" i="1"/>
  <c r="W12" i="1"/>
  <c r="U12" i="1"/>
  <c r="S12" i="1"/>
  <c r="Q12" i="1"/>
  <c r="O12" i="1"/>
  <c r="M12" i="1"/>
  <c r="L12" i="1"/>
  <c r="K12" i="1"/>
  <c r="AJ9" i="1"/>
  <c r="AH9" i="1"/>
  <c r="AG9" i="1"/>
  <c r="AF9" i="1"/>
  <c r="AD9" i="1"/>
  <c r="AB9" i="1"/>
  <c r="Z9" i="1"/>
  <c r="X9" i="1"/>
  <c r="V9" i="1"/>
  <c r="T9" i="1"/>
  <c r="R9" i="1"/>
  <c r="U9" i="1"/>
  <c r="S9" i="1"/>
  <c r="N9" i="1"/>
  <c r="Q9" i="1"/>
  <c r="P9" i="1"/>
  <c r="O9" i="1"/>
  <c r="M9" i="1"/>
  <c r="L9" i="1"/>
  <c r="K9" i="1"/>
  <c r="AJ8" i="1"/>
  <c r="AI8" i="1"/>
  <c r="AH8" i="1"/>
  <c r="AG8" i="1"/>
  <c r="AF8" i="1"/>
  <c r="AE8" i="1"/>
  <c r="AD8" i="1"/>
  <c r="AC8" i="1"/>
  <c r="AB8" i="1"/>
  <c r="AA8" i="1"/>
  <c r="Z8" i="1"/>
  <c r="Y8" i="1"/>
  <c r="X8" i="1"/>
  <c r="W8" i="1"/>
  <c r="V8" i="1"/>
  <c r="U8" i="1"/>
  <c r="T8" i="1"/>
  <c r="S8" i="1"/>
  <c r="R8" i="1"/>
  <c r="Q8" i="1"/>
  <c r="P8" i="1"/>
  <c r="O8" i="1"/>
  <c r="N8" i="1"/>
  <c r="M8" i="1"/>
  <c r="L8" i="1" l="1"/>
  <c r="K8" i="1"/>
  <c r="K19" i="1"/>
</calcChain>
</file>

<file path=xl/sharedStrings.xml><?xml version="1.0" encoding="utf-8"?>
<sst xmlns="http://schemas.openxmlformats.org/spreadsheetml/2006/main" count="87" uniqueCount="40">
  <si>
    <t>Основные показатели прогноза социально-экономического развития</t>
  </si>
  <si>
    <t xml:space="preserve">на долгосрочный период до 2042 года </t>
  </si>
  <si>
    <t>Показатели</t>
  </si>
  <si>
    <t>Единица 
измерения</t>
  </si>
  <si>
    <t>2025 г.
(отчет)</t>
  </si>
  <si>
    <t>2026 г.
(оценка)</t>
  </si>
  <si>
    <t>консерва-
тивный</t>
  </si>
  <si>
    <t>базовый</t>
  </si>
  <si>
    <t>Объем отгруженных товаров собственного производства, выполненных работ и услуг собственными силами крупными и средними организациями по «чистым» видам экономической деятельности</t>
  </si>
  <si>
    <t>млн рублей</t>
  </si>
  <si>
    <t>темп роста</t>
  </si>
  <si>
    <t>в % к предыдущему году</t>
  </si>
  <si>
    <t xml:space="preserve">Индекс производства </t>
  </si>
  <si>
    <t>в % к предыдущему году в сопоставимых ценах</t>
  </si>
  <si>
    <t>Оплата труда наемных работников</t>
  </si>
  <si>
    <t xml:space="preserve">    в т.ч. фонд заработной платы</t>
  </si>
  <si>
    <t xml:space="preserve">Среднесписочная численность работников (без внешних совместителей) </t>
  </si>
  <si>
    <t>тыс. человек</t>
  </si>
  <si>
    <t>Объем продукции сельского хозяйства</t>
  </si>
  <si>
    <t>Индекс производства продукции сельского хозяйства</t>
  </si>
  <si>
    <t>Объем инвестиций в основной капитал за счет всех источников финансирования по крупным и средним организациям</t>
  </si>
  <si>
    <t>Индекс физического объема инвестиций в основной капитал</t>
  </si>
  <si>
    <t>Среднегодовая стоимость имущества, облагаемого налогом на имущество организаций в соответствии с пунктом 1 статьи 375 Налогового кодекса Российской Федерации</t>
  </si>
  <si>
    <t>2027 г.</t>
  </si>
  <si>
    <t>2028 г.</t>
  </si>
  <si>
    <t>2029 г.</t>
  </si>
  <si>
    <t>2030 г.</t>
  </si>
  <si>
    <t>2031 г.</t>
  </si>
  <si>
    <t>2032 г.</t>
  </si>
  <si>
    <t>2033 г.</t>
  </si>
  <si>
    <t>2034 г.</t>
  </si>
  <si>
    <t>2035 г.</t>
  </si>
  <si>
    <t>2036 г.</t>
  </si>
  <si>
    <t>2037 г.</t>
  </si>
  <si>
    <t>2038 г.</t>
  </si>
  <si>
    <t>2039 г.</t>
  </si>
  <si>
    <t>2040 г.</t>
  </si>
  <si>
    <t>2041 г.</t>
  </si>
  <si>
    <t>2042 г.</t>
  </si>
  <si>
    <t>Варненского муниципального округа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</si>
</sst>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9" x14ac:knownFonts="1">
    <font>
      <sz val="10"/>
      <color theme="1"/>
      <name val="Arial Cyr"/>
    </font>
    <font>
      <sz val="11"/>
      <color theme="1"/>
      <name val="Calibri"/>
      <scheme val="minor"/>
    </font>
    <font>
      <sz val="10"/>
      <name val="Times New Roman"/>
    </font>
    <font>
      <b/>
      <sz val="10"/>
      <name val="Times New Roman"/>
    </font>
    <font>
      <sz val="10"/>
      <color indexed="64"/>
      <name val="Times New Roman"/>
    </font>
    <font>
      <b/>
      <sz val="10"/>
      <color indexed="2"/>
      <name val="Times New Roman"/>
    </font>
    <font>
      <sz val="10"/>
      <name val="Times New Roman"/>
    </font>
    <font>
      <sz val="10"/>
      <name val="Arial Cyr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center"/>
    </xf>
    <xf numFmtId="164" fontId="2" fillId="2" borderId="0" xfId="0" applyNumberFormat="1" applyFont="1" applyFill="1"/>
    <xf numFmtId="0" fontId="3" fillId="2" borderId="0" xfId="0" applyFont="1" applyFill="1"/>
    <xf numFmtId="0" fontId="2" fillId="2" borderId="0" xfId="0" applyFont="1" applyFill="1" applyAlignment="1">
      <alignment horizontal="centerContinuous"/>
    </xf>
    <xf numFmtId="164" fontId="2" fillId="2" borderId="0" xfId="0" applyNumberFormat="1" applyFont="1" applyFill="1" applyAlignment="1">
      <alignment horizontal="centerContinuous"/>
    </xf>
    <xf numFmtId="164" fontId="2" fillId="2" borderId="0" xfId="0" applyNumberFormat="1" applyFont="1" applyFill="1" applyAlignment="1">
      <alignment horizontal="right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left" vertical="top" wrapText="1"/>
    </xf>
    <xf numFmtId="0" fontId="5" fillId="2" borderId="1" xfId="0" applyFont="1" applyFill="1" applyBorder="1"/>
    <xf numFmtId="0" fontId="4" fillId="2" borderId="6" xfId="0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7" xfId="0" applyFont="1" applyFill="1" applyBorder="1" applyAlignment="1">
      <alignment horizontal="center" vertical="top" wrapText="1"/>
    </xf>
    <xf numFmtId="164" fontId="2" fillId="2" borderId="2" xfId="0" applyNumberFormat="1" applyFont="1" applyFill="1" applyBorder="1"/>
    <xf numFmtId="0" fontId="2" fillId="2" borderId="2" xfId="0" applyFont="1" applyFill="1" applyBorder="1"/>
    <xf numFmtId="0" fontId="3" fillId="2" borderId="8" xfId="0" applyFont="1" applyFill="1" applyBorder="1"/>
    <xf numFmtId="0" fontId="2" fillId="2" borderId="8" xfId="0" applyFont="1" applyFill="1" applyBorder="1"/>
    <xf numFmtId="0" fontId="4" fillId="2" borderId="8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center" vertical="top"/>
    </xf>
    <xf numFmtId="164" fontId="2" fillId="2" borderId="8" xfId="0" applyNumberFormat="1" applyFont="1" applyFill="1" applyBorder="1"/>
    <xf numFmtId="0" fontId="4" fillId="2" borderId="8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top"/>
    </xf>
    <xf numFmtId="164" fontId="2" fillId="2" borderId="10" xfId="0" applyNumberFormat="1" applyFont="1" applyFill="1" applyBorder="1"/>
    <xf numFmtId="164" fontId="2" fillId="2" borderId="7" xfId="0" applyNumberFormat="1" applyFont="1" applyFill="1" applyBorder="1"/>
    <xf numFmtId="0" fontId="4" fillId="2" borderId="6" xfId="0" applyFont="1" applyFill="1" applyBorder="1" applyAlignment="1">
      <alignment horizontal="center" vertical="top" wrapText="1"/>
    </xf>
    <xf numFmtId="164" fontId="2" fillId="2" borderId="6" xfId="0" applyNumberFormat="1" applyFont="1" applyFill="1" applyBorder="1"/>
    <xf numFmtId="0" fontId="2" fillId="2" borderId="10" xfId="0" applyFont="1" applyFill="1" applyBorder="1"/>
    <xf numFmtId="0" fontId="2" fillId="2" borderId="3" xfId="0" applyFont="1" applyFill="1" applyBorder="1" applyAlignment="1">
      <alignment vertical="top" wrapText="1"/>
    </xf>
    <xf numFmtId="0" fontId="2" fillId="2" borderId="7" xfId="0" applyFont="1" applyFill="1" applyBorder="1"/>
    <xf numFmtId="0" fontId="2" fillId="2" borderId="6" xfId="0" applyFont="1" applyFill="1" applyBorder="1" applyAlignment="1">
      <alignment horizontal="center" vertical="top"/>
    </xf>
    <xf numFmtId="0" fontId="2" fillId="2" borderId="6" xfId="0" applyFont="1" applyFill="1" applyBorder="1"/>
    <xf numFmtId="0" fontId="2" fillId="2" borderId="6" xfId="0" applyFont="1" applyFill="1" applyBorder="1" applyAlignment="1">
      <alignment vertical="top" wrapText="1"/>
    </xf>
    <xf numFmtId="0" fontId="6" fillId="2" borderId="6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center"/>
    </xf>
    <xf numFmtId="164" fontId="8" fillId="2" borderId="6" xfId="0" applyNumberFormat="1" applyFont="1" applyFill="1" applyBorder="1" applyAlignment="1">
      <alignment horizontal="center"/>
    </xf>
    <xf numFmtId="0" fontId="8" fillId="2" borderId="6" xfId="0" applyFont="1" applyFill="1" applyBorder="1"/>
    <xf numFmtId="2" fontId="2" fillId="2" borderId="6" xfId="0" applyNumberFormat="1" applyFont="1" applyFill="1" applyBorder="1"/>
    <xf numFmtId="164" fontId="3" fillId="2" borderId="6" xfId="0" applyNumberFormat="1" applyFont="1" applyFill="1" applyBorder="1"/>
    <xf numFmtId="0" fontId="0" fillId="0" borderId="6" xfId="0" applyBorder="1"/>
    <xf numFmtId="164" fontId="3" fillId="2" borderId="8" xfId="0" applyNumberFormat="1" applyFont="1" applyFill="1" applyBorder="1"/>
    <xf numFmtId="164" fontId="0" fillId="0" borderId="6" xfId="0" applyNumberFormat="1" applyBorder="1"/>
    <xf numFmtId="0" fontId="3" fillId="2" borderId="0" xfId="0" applyFont="1" applyFill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 wrapText="1"/>
    </xf>
    <xf numFmtId="1" fontId="2" fillId="2" borderId="3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W22"/>
  <sheetViews>
    <sheetView tabSelected="1" view="pageBreakPreview" zoomScaleSheetLayoutView="100" workbookViewId="0">
      <pane xSplit="3" ySplit="7" topLeftCell="R20" activePane="bottomRight" state="frozen"/>
      <selection activeCell="F12" sqref="F12"/>
      <selection pane="topRight"/>
      <selection pane="bottomLeft"/>
      <selection pane="bottomRight" activeCell="AJ23" sqref="AJ23"/>
    </sheetView>
  </sheetViews>
  <sheetFormatPr defaultColWidth="8.85546875" defaultRowHeight="12.75" customHeight="1" x14ac:dyDescent="0.2"/>
  <cols>
    <col min="1" max="1" width="24.28515625" style="1" customWidth="1"/>
    <col min="2" max="2" width="12.7109375" style="2" customWidth="1"/>
    <col min="3" max="3" width="8.7109375" style="3" customWidth="1"/>
    <col min="4" max="4" width="8.42578125" style="3" customWidth="1"/>
    <col min="5" max="5" width="9.7109375" style="3" customWidth="1"/>
    <col min="6" max="6" width="7.85546875" style="3" customWidth="1"/>
    <col min="7" max="7" width="9.7109375" style="3" customWidth="1"/>
    <col min="8" max="8" width="8" style="1" customWidth="1"/>
    <col min="9" max="9" width="9.7109375" style="1" customWidth="1"/>
    <col min="10" max="10" width="7.7109375" style="1" customWidth="1"/>
    <col min="11" max="11" width="9.7109375" style="1" customWidth="1"/>
    <col min="12" max="12" width="8" style="1" customWidth="1"/>
    <col min="13" max="13" width="9.7109375" style="1" customWidth="1"/>
    <col min="14" max="14" width="8" style="1" customWidth="1"/>
    <col min="15" max="15" width="9.7109375" style="1" customWidth="1"/>
    <col min="16" max="16" width="8.140625" style="1" customWidth="1"/>
    <col min="17" max="17" width="9.7109375" style="1" customWidth="1"/>
    <col min="18" max="18" width="8.28515625" style="1" customWidth="1"/>
    <col min="19" max="19" width="9.7109375" style="1" customWidth="1"/>
    <col min="20" max="20" width="8.140625" style="1" customWidth="1"/>
    <col min="21" max="27" width="9.7109375" style="1" customWidth="1"/>
    <col min="28" max="28" width="9.7109375" style="4" customWidth="1"/>
    <col min="29" max="31" width="9.7109375" style="1" customWidth="1"/>
    <col min="32" max="32" width="9.140625" style="1" customWidth="1"/>
    <col min="33" max="33" width="9.7109375" style="1" customWidth="1"/>
    <col min="34" max="34" width="8.7109375" style="1" customWidth="1"/>
    <col min="35" max="35" width="9.7109375" style="1" customWidth="1"/>
    <col min="36" max="36" width="9" style="1" customWidth="1"/>
    <col min="37" max="257" width="8.85546875" style="1" customWidth="1"/>
  </cols>
  <sheetData>
    <row r="1" spans="1:36" x14ac:dyDescent="0.2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</row>
    <row r="2" spans="1:36" x14ac:dyDescent="0.2">
      <c r="A2" s="50" t="s">
        <v>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36" x14ac:dyDescent="0.2">
      <c r="A3" s="50" t="s">
        <v>39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</row>
    <row r="4" spans="1:36" ht="15.6" customHeight="1" x14ac:dyDescent="0.2">
      <c r="A4" s="5"/>
      <c r="C4" s="6"/>
      <c r="D4" s="6"/>
      <c r="E4" s="7"/>
      <c r="F4" s="7"/>
      <c r="G4" s="7"/>
    </row>
    <row r="5" spans="1:36" s="8" customFormat="1" ht="16.5" customHeight="1" x14ac:dyDescent="0.2">
      <c r="A5" s="51" t="s">
        <v>2</v>
      </c>
      <c r="B5" s="51" t="s">
        <v>3</v>
      </c>
      <c r="C5" s="54" t="s">
        <v>4</v>
      </c>
      <c r="D5" s="54" t="s">
        <v>5</v>
      </c>
      <c r="E5" s="55" t="s">
        <v>23</v>
      </c>
      <c r="F5" s="56"/>
      <c r="G5" s="55" t="s">
        <v>24</v>
      </c>
      <c r="H5" s="56"/>
      <c r="I5" s="55" t="s">
        <v>25</v>
      </c>
      <c r="J5" s="56"/>
      <c r="K5" s="55" t="s">
        <v>26</v>
      </c>
      <c r="L5" s="56"/>
      <c r="M5" s="55" t="s">
        <v>27</v>
      </c>
      <c r="N5" s="56"/>
      <c r="O5" s="55" t="s">
        <v>28</v>
      </c>
      <c r="P5" s="56"/>
      <c r="Q5" s="55" t="s">
        <v>29</v>
      </c>
      <c r="R5" s="56"/>
      <c r="S5" s="55" t="s">
        <v>30</v>
      </c>
      <c r="T5" s="56"/>
      <c r="U5" s="55" t="s">
        <v>31</v>
      </c>
      <c r="V5" s="56"/>
      <c r="W5" s="55" t="s">
        <v>32</v>
      </c>
      <c r="X5" s="56"/>
      <c r="Y5" s="55" t="s">
        <v>33</v>
      </c>
      <c r="Z5" s="56"/>
      <c r="AA5" s="55" t="s">
        <v>34</v>
      </c>
      <c r="AB5" s="56"/>
      <c r="AC5" s="55" t="s">
        <v>35</v>
      </c>
      <c r="AD5" s="56"/>
      <c r="AE5" s="55" t="s">
        <v>36</v>
      </c>
      <c r="AF5" s="56"/>
      <c r="AG5" s="55" t="s">
        <v>37</v>
      </c>
      <c r="AH5" s="56"/>
      <c r="AI5" s="55" t="s">
        <v>38</v>
      </c>
      <c r="AJ5" s="56"/>
    </row>
    <row r="6" spans="1:36" s="9" customFormat="1" ht="27" customHeight="1" x14ac:dyDescent="0.2">
      <c r="A6" s="52"/>
      <c r="B6" s="53"/>
      <c r="C6" s="53"/>
      <c r="D6" s="53"/>
      <c r="E6" s="10" t="s">
        <v>6</v>
      </c>
      <c r="F6" s="11" t="s">
        <v>7</v>
      </c>
      <c r="G6" s="10" t="s">
        <v>6</v>
      </c>
      <c r="H6" s="11" t="s">
        <v>7</v>
      </c>
      <c r="I6" s="10" t="s">
        <v>6</v>
      </c>
      <c r="J6" s="11" t="s">
        <v>7</v>
      </c>
      <c r="K6" s="10" t="s">
        <v>6</v>
      </c>
      <c r="L6" s="11" t="s">
        <v>7</v>
      </c>
      <c r="M6" s="10" t="s">
        <v>6</v>
      </c>
      <c r="N6" s="11" t="s">
        <v>7</v>
      </c>
      <c r="O6" s="10" t="s">
        <v>6</v>
      </c>
      <c r="P6" s="11" t="s">
        <v>7</v>
      </c>
      <c r="Q6" s="10" t="s">
        <v>6</v>
      </c>
      <c r="R6" s="11" t="s">
        <v>7</v>
      </c>
      <c r="S6" s="10" t="s">
        <v>6</v>
      </c>
      <c r="T6" s="11" t="s">
        <v>7</v>
      </c>
      <c r="U6" s="10" t="s">
        <v>6</v>
      </c>
      <c r="V6" s="11" t="s">
        <v>7</v>
      </c>
      <c r="W6" s="10" t="s">
        <v>6</v>
      </c>
      <c r="X6" s="11" t="s">
        <v>7</v>
      </c>
      <c r="Y6" s="10" t="s">
        <v>6</v>
      </c>
      <c r="Z6" s="11" t="s">
        <v>7</v>
      </c>
      <c r="AA6" s="10" t="s">
        <v>6</v>
      </c>
      <c r="AB6" s="11" t="s">
        <v>7</v>
      </c>
      <c r="AC6" s="10" t="s">
        <v>6</v>
      </c>
      <c r="AD6" s="11" t="s">
        <v>7</v>
      </c>
      <c r="AE6" s="10" t="s">
        <v>6</v>
      </c>
      <c r="AF6" s="11" t="s">
        <v>7</v>
      </c>
      <c r="AG6" s="10" t="s">
        <v>6</v>
      </c>
      <c r="AH6" s="11" t="s">
        <v>7</v>
      </c>
      <c r="AI6" s="10" t="s">
        <v>6</v>
      </c>
      <c r="AJ6" s="11" t="s">
        <v>7</v>
      </c>
    </row>
    <row r="7" spans="1:36" s="9" customFormat="1" ht="109.9" customHeight="1" x14ac:dyDescent="0.2">
      <c r="A7" s="12" t="s">
        <v>8</v>
      </c>
      <c r="B7" s="11" t="s">
        <v>9</v>
      </c>
      <c r="C7" s="41">
        <v>86827</v>
      </c>
      <c r="D7" s="41">
        <v>97188.800000000003</v>
      </c>
      <c r="E7" s="42">
        <v>98257.9</v>
      </c>
      <c r="F7" s="42">
        <v>100104.4</v>
      </c>
      <c r="G7" s="42">
        <v>99436.9</v>
      </c>
      <c r="H7" s="42">
        <v>103207.7</v>
      </c>
      <c r="I7" s="42">
        <v>100726.9</v>
      </c>
      <c r="J7" s="42">
        <v>106510.3</v>
      </c>
      <c r="K7" s="43">
        <v>106739.1</v>
      </c>
      <c r="L7" s="43">
        <v>113536.4</v>
      </c>
      <c r="M7" s="43">
        <v>112782.1</v>
      </c>
      <c r="N7" s="43">
        <v>120909.8</v>
      </c>
      <c r="O7" s="43">
        <v>119052.8</v>
      </c>
      <c r="P7" s="43">
        <v>128512.6</v>
      </c>
      <c r="Q7" s="43">
        <v>125793</v>
      </c>
      <c r="R7" s="43">
        <v>136593.4</v>
      </c>
      <c r="S7" s="43">
        <v>132787.1</v>
      </c>
      <c r="T7" s="43">
        <v>144900.9</v>
      </c>
      <c r="U7" s="43">
        <v>139897.29999999999</v>
      </c>
      <c r="V7" s="43">
        <v>153713.60000000001</v>
      </c>
      <c r="W7" s="43">
        <v>147388.20000000001</v>
      </c>
      <c r="X7" s="43">
        <v>162745.79999999999</v>
      </c>
      <c r="Y7" s="43">
        <v>155280.29999999999</v>
      </c>
      <c r="Z7" s="43">
        <v>172308.8</v>
      </c>
      <c r="AA7" s="43">
        <v>163276.29999999999</v>
      </c>
      <c r="AB7" s="44">
        <v>182254.79430000001</v>
      </c>
      <c r="AC7" s="44">
        <v>171684.02900000001</v>
      </c>
      <c r="AD7" s="44">
        <v>192774.90549999999</v>
      </c>
      <c r="AE7" s="44">
        <v>180524.72640000001</v>
      </c>
      <c r="AF7" s="44">
        <v>203505.91339999999</v>
      </c>
      <c r="AG7" s="44">
        <v>189263.38680000001</v>
      </c>
      <c r="AH7" s="44">
        <v>214834.27359999999</v>
      </c>
      <c r="AI7" s="44">
        <v>198817.5919</v>
      </c>
      <c r="AJ7" s="44">
        <v>226793.23819999999</v>
      </c>
    </row>
    <row r="8" spans="1:36" s="13" customFormat="1" ht="43.9" customHeight="1" x14ac:dyDescent="0.2">
      <c r="A8" s="12" t="s">
        <v>10</v>
      </c>
      <c r="B8" s="14" t="s">
        <v>11</v>
      </c>
      <c r="C8" s="15">
        <v>102.4</v>
      </c>
      <c r="D8" s="15">
        <v>111.9</v>
      </c>
      <c r="E8" s="15">
        <v>101.1</v>
      </c>
      <c r="F8" s="15">
        <v>103</v>
      </c>
      <c r="G8" s="15">
        <v>101.2</v>
      </c>
      <c r="H8" s="15">
        <v>103.1</v>
      </c>
      <c r="I8" s="15">
        <v>101.3</v>
      </c>
      <c r="J8" s="15">
        <v>103.2</v>
      </c>
      <c r="K8" s="33">
        <f t="shared" ref="K8:AJ8" si="0">K7/I7*100</f>
        <v>105.96881270048021</v>
      </c>
      <c r="L8" s="33">
        <f t="shared" si="0"/>
        <v>106.59663901049944</v>
      </c>
      <c r="M8" s="33">
        <f t="shared" si="0"/>
        <v>105.66146800937987</v>
      </c>
      <c r="N8" s="33">
        <f t="shared" si="0"/>
        <v>106.49430491014336</v>
      </c>
      <c r="O8" s="33">
        <f t="shared" si="0"/>
        <v>105.56001351278262</v>
      </c>
      <c r="P8" s="33">
        <f t="shared" si="0"/>
        <v>106.28799319823538</v>
      </c>
      <c r="Q8" s="33">
        <f t="shared" si="0"/>
        <v>105.66152161057951</v>
      </c>
      <c r="R8" s="33">
        <f t="shared" si="0"/>
        <v>106.2879437502626</v>
      </c>
      <c r="S8" s="33">
        <f t="shared" si="0"/>
        <v>105.56000731360251</v>
      </c>
      <c r="T8" s="33">
        <f t="shared" si="0"/>
        <v>106.08191903854798</v>
      </c>
      <c r="U8" s="33">
        <f t="shared" si="0"/>
        <v>105.35458640184171</v>
      </c>
      <c r="V8" s="33">
        <f t="shared" si="0"/>
        <v>106.08188078887019</v>
      </c>
      <c r="W8" s="33">
        <f t="shared" si="0"/>
        <v>105.35457081730671</v>
      </c>
      <c r="X8" s="33">
        <f t="shared" si="0"/>
        <v>105.875992755358</v>
      </c>
      <c r="Y8" s="33">
        <f t="shared" si="0"/>
        <v>105.3546349029298</v>
      </c>
      <c r="Z8" s="33">
        <f t="shared" si="0"/>
        <v>105.87603489613863</v>
      </c>
      <c r="AA8" s="33">
        <f t="shared" si="0"/>
        <v>105.14939757329165</v>
      </c>
      <c r="AB8" s="46">
        <f t="shared" si="0"/>
        <v>105.77219172787463</v>
      </c>
      <c r="AC8" s="33">
        <f t="shared" si="0"/>
        <v>105.14938726563501</v>
      </c>
      <c r="AD8" s="33">
        <f t="shared" si="0"/>
        <v>105.77219997992667</v>
      </c>
      <c r="AE8" s="33">
        <f t="shared" si="0"/>
        <v>105.14940000621723</v>
      </c>
      <c r="AF8" s="33">
        <f t="shared" si="0"/>
        <v>105.56660000541409</v>
      </c>
      <c r="AG8" s="33">
        <f t="shared" si="0"/>
        <v>104.8406999829138</v>
      </c>
      <c r="AH8" s="33">
        <f t="shared" si="0"/>
        <v>105.56660001212525</v>
      </c>
      <c r="AI8" s="33">
        <f t="shared" si="0"/>
        <v>105.04810003748702</v>
      </c>
      <c r="AJ8" s="33">
        <f t="shared" si="0"/>
        <v>105.56659996545356</v>
      </c>
    </row>
    <row r="9" spans="1:36" ht="66.599999999999994" customHeight="1" x14ac:dyDescent="0.2">
      <c r="A9" s="12" t="s">
        <v>12</v>
      </c>
      <c r="B9" s="16" t="s">
        <v>13</v>
      </c>
      <c r="C9" s="17">
        <v>96.2</v>
      </c>
      <c r="D9" s="17">
        <v>98.4</v>
      </c>
      <c r="E9" s="17">
        <v>96.9</v>
      </c>
      <c r="F9" s="17">
        <v>98.8</v>
      </c>
      <c r="G9" s="17">
        <v>97.2</v>
      </c>
      <c r="H9" s="18">
        <v>99</v>
      </c>
      <c r="I9" s="18">
        <v>97.4</v>
      </c>
      <c r="J9" s="18">
        <v>99.2</v>
      </c>
      <c r="K9" s="45">
        <f>K7/I7/1.043</f>
        <v>1.0160001217687462</v>
      </c>
      <c r="L9" s="38">
        <f>L7/J7/1.042*100</f>
        <v>102.30003743809928</v>
      </c>
      <c r="M9" s="33">
        <f>M7/K7/1.041*100</f>
        <v>101.49996926933707</v>
      </c>
      <c r="N9" s="33">
        <f>N7/L7/1.039*100</f>
        <v>102.49692484133143</v>
      </c>
      <c r="O9" s="33">
        <f>O7/M7/1.04*100</f>
        <v>101.5000129930602</v>
      </c>
      <c r="P9" s="38">
        <f>P7/N7/1.04*100</f>
        <v>102.19999345984172</v>
      </c>
      <c r="Q9" s="45">
        <f>Q7/O7/1.041*100</f>
        <v>101.50002075944238</v>
      </c>
      <c r="R9" s="45">
        <f>R7/P7/1.04*100</f>
        <v>102.19994591371405</v>
      </c>
      <c r="S9" s="33">
        <f>S7/Q7/1.04*100</f>
        <v>101.50000703231011</v>
      </c>
      <c r="T9" s="33">
        <f>T7/R7/1.039*100</f>
        <v>102.10001832391529</v>
      </c>
      <c r="U9" s="33">
        <f>U7/S7/1.039*100</f>
        <v>101.39998691226346</v>
      </c>
      <c r="V9" s="33">
        <f>V7/T7/1.039*100</f>
        <v>102.09998150998094</v>
      </c>
      <c r="W9" s="38">
        <v>101.4</v>
      </c>
      <c r="X9" s="33">
        <f>X7/V7/1.038*100</f>
        <v>101.9999930205761</v>
      </c>
      <c r="Y9" s="38">
        <v>101.4</v>
      </c>
      <c r="Z9" s="33">
        <f>Z7/X7/1.038*100</f>
        <v>102.00003361863065</v>
      </c>
      <c r="AA9" s="38">
        <v>101.3</v>
      </c>
      <c r="AB9" s="46">
        <f>AB7/Z7/1.038*100</f>
        <v>101.89999203070772</v>
      </c>
      <c r="AC9" s="38">
        <v>101.3</v>
      </c>
      <c r="AD9" s="33">
        <f>AD7/AB7/1.039*100</f>
        <v>101.80192490849535</v>
      </c>
      <c r="AE9" s="38">
        <v>101.3</v>
      </c>
      <c r="AF9" s="38">
        <f>AF7/AD7/1.037*100</f>
        <v>101.80000000522091</v>
      </c>
      <c r="AG9" s="45">
        <f>AG7/AE7/1.038*100</f>
        <v>101.00260113960869</v>
      </c>
      <c r="AH9" s="38">
        <f>AH7/AF7/1.037*100</f>
        <v>101.80000001169263</v>
      </c>
      <c r="AI9" s="38">
        <v>101.3</v>
      </c>
      <c r="AJ9" s="38">
        <f>AJ7/AH7/1.037*100</f>
        <v>101.79999996668619</v>
      </c>
    </row>
    <row r="10" spans="1:36" ht="28.15" customHeight="1" x14ac:dyDescent="0.2">
      <c r="A10" s="21" t="s">
        <v>14</v>
      </c>
      <c r="B10" s="22" t="s">
        <v>9</v>
      </c>
      <c r="C10" s="23">
        <v>6941.3</v>
      </c>
      <c r="D10" s="23">
        <v>8348.2999999999993</v>
      </c>
      <c r="E10" s="23">
        <v>9182.7000000000007</v>
      </c>
      <c r="F10" s="23">
        <v>9437</v>
      </c>
      <c r="G10" s="23">
        <v>9956.9</v>
      </c>
      <c r="H10" s="20">
        <v>10319.299999999999</v>
      </c>
      <c r="I10" s="20">
        <v>10698.5</v>
      </c>
      <c r="J10" s="20">
        <v>11291.6</v>
      </c>
      <c r="K10" s="20">
        <f>K12+159</f>
        <v>11400.6096</v>
      </c>
      <c r="L10" s="20">
        <f>L12+159</f>
        <v>12110.8251</v>
      </c>
      <c r="M10" s="20">
        <f>M12+165.4</f>
        <v>12148.955833599997</v>
      </c>
      <c r="N10" s="20">
        <f>N12+165.4</f>
        <v>12989.708332299999</v>
      </c>
      <c r="O10" s="20">
        <f>O12+172</f>
        <v>12946.470518617598</v>
      </c>
      <c r="P10" s="20">
        <f>P12+172</f>
        <v>13932.482840557899</v>
      </c>
      <c r="Q10" s="20">
        <f>Q12+178.9</f>
        <v>13796.485572846359</v>
      </c>
      <c r="R10" s="20">
        <f>R12+178.9</f>
        <v>14943.898087918626</v>
      </c>
      <c r="S10" s="20">
        <f>S12+186</f>
        <v>14702.346220654219</v>
      </c>
      <c r="T10" s="20">
        <f>T12+186</f>
        <v>16028.842948336685</v>
      </c>
      <c r="U10" s="20">
        <f>U12+193.4</f>
        <v>15667.825071217396</v>
      </c>
      <c r="V10" s="20">
        <f>V12+193.4</f>
        <v>17208.613326513605</v>
      </c>
      <c r="W10" s="20">
        <f>W12+201.1</f>
        <v>16696.83712591774</v>
      </c>
      <c r="X10" s="20">
        <f>X12+201.1</f>
        <v>18475.439112675609</v>
      </c>
      <c r="Y10" s="20">
        <f>Y12+209.1</f>
        <v>17793.55577622831</v>
      </c>
      <c r="Z10" s="20">
        <f>Z12+209.1</f>
        <v>19835.740207013605</v>
      </c>
      <c r="AA10" s="20">
        <f>AA12+217.5</f>
        <v>18962.529857459376</v>
      </c>
      <c r="AB10" s="19">
        <f>AB12+217.5</f>
        <v>21316.138222539626</v>
      </c>
      <c r="AC10" s="20">
        <f>AC12+226.2</f>
        <v>20208.401828051694</v>
      </c>
      <c r="AD10" s="20">
        <f>AD12+226.2</f>
        <v>22907.2360892301</v>
      </c>
      <c r="AE10" s="20">
        <f>AE12+235.2</f>
        <v>21536.227148703103</v>
      </c>
      <c r="AF10" s="20">
        <f>AF12+235.2</f>
        <v>24617.313795922357</v>
      </c>
      <c r="AG10" s="20">
        <f>AG12+244.6</f>
        <v>22951.494940517507</v>
      </c>
      <c r="AH10" s="20">
        <f>AH12+244.6</f>
        <v>26455.37233061653</v>
      </c>
      <c r="AI10" s="20">
        <f>AI12+254.4</f>
        <v>24459.950006591665</v>
      </c>
      <c r="AJ10" s="20">
        <f>AJ12+254.4</f>
        <v>28430.980255412775</v>
      </c>
    </row>
    <row r="11" spans="1:36" ht="41.25" customHeight="1" x14ac:dyDescent="0.2">
      <c r="A11" s="24" t="s">
        <v>10</v>
      </c>
      <c r="B11" s="25" t="s">
        <v>11</v>
      </c>
      <c r="C11" s="23">
        <v>125.7</v>
      </c>
      <c r="D11" s="23">
        <v>120.3</v>
      </c>
      <c r="E11" s="23">
        <v>110</v>
      </c>
      <c r="F11" s="23">
        <v>112</v>
      </c>
      <c r="G11" s="23">
        <v>108.4</v>
      </c>
      <c r="H11" s="20">
        <v>110.4</v>
      </c>
      <c r="I11" s="20">
        <v>107.4</v>
      </c>
      <c r="J11" s="20">
        <v>109.4</v>
      </c>
      <c r="K11" s="20">
        <f t="shared" ref="K11:AJ11" si="1">K10/I10*100</f>
        <v>106.56269196616348</v>
      </c>
      <c r="L11" s="20">
        <f t="shared" si="1"/>
        <v>107.25517287186935</v>
      </c>
      <c r="M11" s="20">
        <f t="shared" si="1"/>
        <v>106.56408963955751</v>
      </c>
      <c r="N11" s="20">
        <f t="shared" si="1"/>
        <v>107.25700540667538</v>
      </c>
      <c r="O11" s="20">
        <f t="shared" si="1"/>
        <v>106.56447102072705</v>
      </c>
      <c r="P11" s="20">
        <f t="shared" si="1"/>
        <v>107.25785740634078</v>
      </c>
      <c r="Q11" s="20">
        <f t="shared" si="1"/>
        <v>106.56561224934937</v>
      </c>
      <c r="R11" s="20">
        <f t="shared" si="1"/>
        <v>107.25940422059207</v>
      </c>
      <c r="S11" s="20">
        <f t="shared" si="1"/>
        <v>106.56587971643108</v>
      </c>
      <c r="T11" s="20">
        <f t="shared" si="1"/>
        <v>107.26011950854497</v>
      </c>
      <c r="U11" s="23">
        <f t="shared" si="1"/>
        <v>106.56683522529791</v>
      </c>
      <c r="V11" s="23">
        <f t="shared" si="1"/>
        <v>107.36029657274383</v>
      </c>
      <c r="W11" s="23">
        <f t="shared" si="1"/>
        <v>106.5676764325809</v>
      </c>
      <c r="X11" s="23">
        <f t="shared" si="1"/>
        <v>107.36157970503169</v>
      </c>
      <c r="Y11" s="23">
        <f t="shared" si="1"/>
        <v>106.56842156415472</v>
      </c>
      <c r="Z11" s="23">
        <f t="shared" si="1"/>
        <v>107.3627537946025</v>
      </c>
      <c r="AA11" s="23">
        <f t="shared" si="1"/>
        <v>106.56964856227771</v>
      </c>
      <c r="AB11" s="48">
        <f t="shared" si="1"/>
        <v>107.46328596803549</v>
      </c>
      <c r="AC11" s="23">
        <f t="shared" si="1"/>
        <v>106.57017802981716</v>
      </c>
      <c r="AD11" s="23">
        <f t="shared" si="1"/>
        <v>107.46428762132932</v>
      </c>
      <c r="AE11" s="23">
        <f t="shared" si="1"/>
        <v>106.57065972831275</v>
      </c>
      <c r="AF11" s="23">
        <f t="shared" si="1"/>
        <v>107.46522932767195</v>
      </c>
      <c r="AG11" s="23">
        <f t="shared" si="1"/>
        <v>106.57156790761111</v>
      </c>
      <c r="AH11" s="23">
        <f t="shared" si="1"/>
        <v>107.4665276233292</v>
      </c>
      <c r="AI11" s="23">
        <f t="shared" si="1"/>
        <v>106.57236084178203</v>
      </c>
      <c r="AJ11" s="23">
        <f t="shared" si="1"/>
        <v>107.46770032228913</v>
      </c>
    </row>
    <row r="12" spans="1:36" ht="27" customHeight="1" x14ac:dyDescent="0.2">
      <c r="A12" s="24" t="s">
        <v>15</v>
      </c>
      <c r="B12" s="22" t="s">
        <v>9</v>
      </c>
      <c r="C12" s="23">
        <v>6835</v>
      </c>
      <c r="D12" s="23">
        <v>8212</v>
      </c>
      <c r="E12" s="23">
        <v>9041.4</v>
      </c>
      <c r="F12" s="23">
        <v>9205.7000000000007</v>
      </c>
      <c r="G12" s="23">
        <v>9809.9</v>
      </c>
      <c r="H12" s="20">
        <v>10172.299999999999</v>
      </c>
      <c r="I12" s="20">
        <v>10545.6</v>
      </c>
      <c r="J12" s="20">
        <v>11138.7</v>
      </c>
      <c r="K12" s="20">
        <f t="shared" ref="K12:AJ12" si="2">I12*K13/100</f>
        <v>11241.6096</v>
      </c>
      <c r="L12" s="20">
        <f t="shared" si="2"/>
        <v>11951.8251</v>
      </c>
      <c r="M12" s="20">
        <f t="shared" si="2"/>
        <v>11983.555833599998</v>
      </c>
      <c r="N12" s="20">
        <f t="shared" si="2"/>
        <v>12824.308332299999</v>
      </c>
      <c r="O12" s="20">
        <f t="shared" si="2"/>
        <v>12774.470518617598</v>
      </c>
      <c r="P12" s="20">
        <f t="shared" si="2"/>
        <v>13760.482840557899</v>
      </c>
      <c r="Q12" s="20">
        <f t="shared" si="2"/>
        <v>13617.585572846359</v>
      </c>
      <c r="R12" s="20">
        <f t="shared" si="2"/>
        <v>14764.998087918626</v>
      </c>
      <c r="S12" s="20">
        <f t="shared" si="2"/>
        <v>14516.346220654219</v>
      </c>
      <c r="T12" s="20">
        <f t="shared" si="2"/>
        <v>15842.842948336685</v>
      </c>
      <c r="U12" s="20">
        <f t="shared" si="2"/>
        <v>15474.425071217396</v>
      </c>
      <c r="V12" s="20">
        <f t="shared" si="2"/>
        <v>17015.213326513604</v>
      </c>
      <c r="W12" s="20">
        <f t="shared" si="2"/>
        <v>16495.737125917742</v>
      </c>
      <c r="X12" s="20">
        <f t="shared" si="2"/>
        <v>18274.339112675611</v>
      </c>
      <c r="Y12" s="20">
        <f t="shared" si="2"/>
        <v>17584.455776228311</v>
      </c>
      <c r="Z12" s="20">
        <f t="shared" si="2"/>
        <v>19626.640207013606</v>
      </c>
      <c r="AA12" s="20">
        <f t="shared" si="2"/>
        <v>18745.029857459376</v>
      </c>
      <c r="AB12" s="19">
        <f t="shared" si="2"/>
        <v>21098.638222539626</v>
      </c>
      <c r="AC12" s="20">
        <f t="shared" si="2"/>
        <v>19982.201828051693</v>
      </c>
      <c r="AD12" s="20">
        <f t="shared" si="2"/>
        <v>22681.0360892301</v>
      </c>
      <c r="AE12" s="20">
        <f t="shared" si="2"/>
        <v>21301.027148703102</v>
      </c>
      <c r="AF12" s="20">
        <f t="shared" si="2"/>
        <v>24382.113795922356</v>
      </c>
      <c r="AG12" s="20">
        <f t="shared" si="2"/>
        <v>22706.894940517508</v>
      </c>
      <c r="AH12" s="20">
        <f t="shared" si="2"/>
        <v>26210.772330616532</v>
      </c>
      <c r="AI12" s="20">
        <f t="shared" si="2"/>
        <v>24205.550006591664</v>
      </c>
      <c r="AJ12" s="20">
        <f t="shared" si="2"/>
        <v>28176.580255412773</v>
      </c>
    </row>
    <row r="13" spans="1:36" ht="42" customHeight="1" x14ac:dyDescent="0.2">
      <c r="A13" s="24" t="s">
        <v>10</v>
      </c>
      <c r="B13" s="25" t="s">
        <v>11</v>
      </c>
      <c r="C13" s="23">
        <v>126.3</v>
      </c>
      <c r="D13" s="23">
        <v>120.1</v>
      </c>
      <c r="E13" s="23">
        <v>110.1</v>
      </c>
      <c r="F13" s="23">
        <v>112.1</v>
      </c>
      <c r="G13" s="23">
        <v>108.5</v>
      </c>
      <c r="H13" s="20">
        <v>110.5</v>
      </c>
      <c r="I13" s="20">
        <v>107.5</v>
      </c>
      <c r="J13" s="20">
        <v>109.5</v>
      </c>
      <c r="K13" s="47">
        <v>106.6</v>
      </c>
      <c r="L13" s="47">
        <v>107.3</v>
      </c>
      <c r="M13" s="47">
        <v>106.6</v>
      </c>
      <c r="N13" s="47">
        <v>107.3</v>
      </c>
      <c r="O13" s="47">
        <v>106.6</v>
      </c>
      <c r="P13" s="47">
        <v>107.3</v>
      </c>
      <c r="Q13" s="47">
        <v>106.6</v>
      </c>
      <c r="R13" s="47">
        <v>107.3</v>
      </c>
      <c r="S13" s="47">
        <v>106.6</v>
      </c>
      <c r="T13" s="47">
        <v>107.3</v>
      </c>
      <c r="U13" s="47">
        <v>106.6</v>
      </c>
      <c r="V13" s="47">
        <v>107.4</v>
      </c>
      <c r="W13" s="47">
        <v>106.6</v>
      </c>
      <c r="X13" s="47">
        <v>107.4</v>
      </c>
      <c r="Y13" s="47">
        <v>106.6</v>
      </c>
      <c r="Z13" s="47">
        <v>107.4</v>
      </c>
      <c r="AA13" s="47">
        <v>106.6</v>
      </c>
      <c r="AB13" s="47">
        <v>107.5</v>
      </c>
      <c r="AC13" s="47">
        <v>106.6</v>
      </c>
      <c r="AD13" s="47">
        <v>107.5</v>
      </c>
      <c r="AE13" s="47">
        <v>106.6</v>
      </c>
      <c r="AF13" s="47">
        <v>107.5</v>
      </c>
      <c r="AG13" s="47">
        <v>106.6</v>
      </c>
      <c r="AH13" s="47">
        <v>107.5</v>
      </c>
      <c r="AI13" s="47">
        <v>106.6</v>
      </c>
      <c r="AJ13" s="47">
        <v>107.5</v>
      </c>
    </row>
    <row r="14" spans="1:36" ht="41.45" customHeight="1" x14ac:dyDescent="0.2">
      <c r="A14" s="21" t="s">
        <v>16</v>
      </c>
      <c r="B14" s="26" t="s">
        <v>17</v>
      </c>
      <c r="C14" s="23">
        <v>6.1</v>
      </c>
      <c r="D14" s="23">
        <v>6.3</v>
      </c>
      <c r="E14" s="23">
        <v>6.3</v>
      </c>
      <c r="F14" s="23">
        <v>6.3</v>
      </c>
      <c r="G14" s="23">
        <v>6.3</v>
      </c>
      <c r="H14" s="20">
        <v>6.3</v>
      </c>
      <c r="I14" s="20">
        <v>6.3</v>
      </c>
      <c r="J14" s="20">
        <v>6.3</v>
      </c>
      <c r="K14" s="20">
        <v>6.3</v>
      </c>
      <c r="L14" s="20">
        <v>6.3</v>
      </c>
      <c r="M14" s="20">
        <v>6.3</v>
      </c>
      <c r="N14" s="20">
        <v>6.3</v>
      </c>
      <c r="O14" s="20">
        <v>6.3</v>
      </c>
      <c r="P14" s="20">
        <v>6.3</v>
      </c>
      <c r="Q14" s="20">
        <v>6.3</v>
      </c>
      <c r="R14" s="20">
        <v>6.3</v>
      </c>
      <c r="S14" s="20">
        <v>6.3</v>
      </c>
      <c r="T14" s="20">
        <v>6.3</v>
      </c>
      <c r="U14" s="20">
        <v>6.3</v>
      </c>
      <c r="V14" s="20">
        <v>6.3</v>
      </c>
      <c r="W14" s="20">
        <v>6.3</v>
      </c>
      <c r="X14" s="20">
        <v>6.3</v>
      </c>
      <c r="Y14" s="20">
        <v>6.3</v>
      </c>
      <c r="Z14" s="20">
        <v>6.3</v>
      </c>
      <c r="AA14" s="20">
        <v>6.2</v>
      </c>
      <c r="AB14" s="20">
        <v>6.2</v>
      </c>
      <c r="AC14" s="20">
        <v>6.2</v>
      </c>
      <c r="AD14" s="20">
        <v>6.2</v>
      </c>
      <c r="AE14" s="47">
        <v>6.2</v>
      </c>
      <c r="AF14" s="47">
        <v>6.2</v>
      </c>
      <c r="AG14" s="47">
        <v>6.2</v>
      </c>
      <c r="AH14" s="47">
        <v>6.2</v>
      </c>
      <c r="AI14" s="47">
        <v>6.2</v>
      </c>
      <c r="AJ14" s="47">
        <v>6.2</v>
      </c>
    </row>
    <row r="15" spans="1:36" ht="42" customHeight="1" x14ac:dyDescent="0.2">
      <c r="A15" s="21" t="s">
        <v>10</v>
      </c>
      <c r="B15" s="27" t="s">
        <v>11</v>
      </c>
      <c r="C15" s="23">
        <v>105.2</v>
      </c>
      <c r="D15" s="23">
        <v>103.3</v>
      </c>
      <c r="E15" s="23">
        <v>100</v>
      </c>
      <c r="F15" s="23">
        <v>100</v>
      </c>
      <c r="G15" s="23">
        <v>100</v>
      </c>
      <c r="H15" s="20">
        <v>100</v>
      </c>
      <c r="I15" s="20">
        <v>100</v>
      </c>
      <c r="J15" s="20">
        <v>100</v>
      </c>
      <c r="K15" s="20">
        <f t="shared" ref="K15:AJ15" si="3">K14/I14*100</f>
        <v>100</v>
      </c>
      <c r="L15" s="20">
        <f t="shared" si="3"/>
        <v>100</v>
      </c>
      <c r="M15" s="20">
        <f t="shared" si="3"/>
        <v>100</v>
      </c>
      <c r="N15" s="20">
        <f t="shared" si="3"/>
        <v>100</v>
      </c>
      <c r="O15" s="20">
        <f t="shared" si="3"/>
        <v>100</v>
      </c>
      <c r="P15" s="20">
        <f t="shared" si="3"/>
        <v>100</v>
      </c>
      <c r="Q15" s="20">
        <f t="shared" si="3"/>
        <v>100</v>
      </c>
      <c r="R15" s="20">
        <f t="shared" si="3"/>
        <v>100</v>
      </c>
      <c r="S15" s="20">
        <f t="shared" si="3"/>
        <v>100</v>
      </c>
      <c r="T15" s="20">
        <f t="shared" si="3"/>
        <v>100</v>
      </c>
      <c r="U15" s="20">
        <f t="shared" si="3"/>
        <v>100</v>
      </c>
      <c r="V15" s="20">
        <f t="shared" si="3"/>
        <v>100</v>
      </c>
      <c r="W15" s="20">
        <f t="shared" si="3"/>
        <v>100</v>
      </c>
      <c r="X15" s="20">
        <f t="shared" si="3"/>
        <v>100</v>
      </c>
      <c r="Y15" s="20">
        <f t="shared" si="3"/>
        <v>100</v>
      </c>
      <c r="Z15" s="20">
        <f t="shared" si="3"/>
        <v>100</v>
      </c>
      <c r="AA15" s="23">
        <f t="shared" si="3"/>
        <v>98.412698412698418</v>
      </c>
      <c r="AB15" s="48">
        <f t="shared" si="3"/>
        <v>98.412698412698418</v>
      </c>
      <c r="AC15" s="20">
        <f t="shared" si="3"/>
        <v>100</v>
      </c>
      <c r="AD15" s="20">
        <f t="shared" si="3"/>
        <v>100</v>
      </c>
      <c r="AE15" s="20">
        <f t="shared" si="3"/>
        <v>100</v>
      </c>
      <c r="AF15" s="20">
        <f t="shared" si="3"/>
        <v>100</v>
      </c>
      <c r="AG15" s="20">
        <f t="shared" si="3"/>
        <v>100</v>
      </c>
      <c r="AH15" s="20">
        <f t="shared" si="3"/>
        <v>100</v>
      </c>
      <c r="AI15" s="20">
        <f t="shared" si="3"/>
        <v>100</v>
      </c>
      <c r="AJ15" s="20">
        <f t="shared" si="3"/>
        <v>100</v>
      </c>
    </row>
    <row r="16" spans="1:36" ht="28.9" customHeight="1" x14ac:dyDescent="0.2">
      <c r="A16" s="28" t="s">
        <v>18</v>
      </c>
      <c r="B16" s="29" t="s">
        <v>9</v>
      </c>
      <c r="C16" s="30">
        <v>4155.6000000000004</v>
      </c>
      <c r="D16" s="23">
        <v>4334.3999999999996</v>
      </c>
      <c r="E16" s="23">
        <v>4576.3999999999996</v>
      </c>
      <c r="F16" s="23">
        <v>4581.5</v>
      </c>
      <c r="G16" s="20">
        <v>4791.8</v>
      </c>
      <c r="H16" s="20">
        <v>4805.6000000000004</v>
      </c>
      <c r="I16" s="20">
        <v>5000.7</v>
      </c>
      <c r="J16" s="20">
        <v>5024.8</v>
      </c>
      <c r="K16" s="49">
        <v>5226.3999999999996</v>
      </c>
      <c r="L16" s="49">
        <v>5319.7</v>
      </c>
      <c r="M16" s="49">
        <v>5440.6</v>
      </c>
      <c r="N16" s="49">
        <v>5615.5</v>
      </c>
      <c r="O16" s="49">
        <v>5658.3</v>
      </c>
      <c r="P16" s="49">
        <v>5916.1</v>
      </c>
      <c r="Q16" s="49">
        <v>5884.6</v>
      </c>
      <c r="R16" s="49">
        <v>6214.2</v>
      </c>
      <c r="S16" s="49">
        <v>6120</v>
      </c>
      <c r="T16" s="49">
        <v>6514.5</v>
      </c>
      <c r="U16" s="49">
        <v>6364.8</v>
      </c>
      <c r="V16" s="49">
        <v>6822.5</v>
      </c>
      <c r="W16" s="49">
        <v>6613</v>
      </c>
      <c r="X16" s="49">
        <v>7131.1</v>
      </c>
      <c r="Y16" s="49">
        <v>6870.9</v>
      </c>
      <c r="Z16" s="49">
        <v>7446.3</v>
      </c>
      <c r="AA16" s="49">
        <v>7138.9</v>
      </c>
      <c r="AB16" s="49">
        <v>7775.4</v>
      </c>
      <c r="AC16" s="49">
        <v>7417.3</v>
      </c>
      <c r="AD16" s="49">
        <v>8119</v>
      </c>
      <c r="AE16" s="49">
        <v>7699.2</v>
      </c>
      <c r="AF16" s="49">
        <v>8469.7000000000007</v>
      </c>
      <c r="AG16" s="49">
        <v>7991.7</v>
      </c>
      <c r="AH16" s="49">
        <v>8835.5</v>
      </c>
      <c r="AI16" s="49">
        <v>8295.4</v>
      </c>
      <c r="AJ16" s="47">
        <v>9217.1</v>
      </c>
    </row>
    <row r="17" spans="1:36" ht="66.599999999999994" customHeight="1" x14ac:dyDescent="0.2">
      <c r="A17" s="35" t="s">
        <v>19</v>
      </c>
      <c r="B17" s="16" t="s">
        <v>13</v>
      </c>
      <c r="C17" s="31">
        <v>105.2</v>
      </c>
      <c r="D17" s="31">
        <v>99.8</v>
      </c>
      <c r="E17" s="31">
        <v>101</v>
      </c>
      <c r="F17" s="31">
        <v>101.3</v>
      </c>
      <c r="G17" s="31">
        <v>100.5</v>
      </c>
      <c r="H17" s="36">
        <v>100.7</v>
      </c>
      <c r="I17" s="36">
        <v>100.2</v>
      </c>
      <c r="J17" s="20">
        <v>100.5</v>
      </c>
      <c r="K17" s="23">
        <f>K16/I16/104.2*10000</f>
        <v>100.30073716742996</v>
      </c>
      <c r="L17" s="23">
        <f>L16/J16/104.1*10000</f>
        <v>101.69922219413229</v>
      </c>
      <c r="M17" s="23">
        <f>M16/K16/104.1*10000</f>
        <v>99.998485484100328</v>
      </c>
      <c r="N17" s="23">
        <f>N16/L16/104*10000</f>
        <v>101.50044609224638</v>
      </c>
      <c r="O17" s="23">
        <f>O16/M16/104*10000</f>
        <v>100.00134317764726</v>
      </c>
      <c r="P17" s="23">
        <f>P16/N16/104*10000</f>
        <v>101.30100066436991</v>
      </c>
      <c r="Q17" s="23">
        <f>Q16/O16/104*10000</f>
        <v>99.99945621068575</v>
      </c>
      <c r="R17" s="23">
        <f>R16/P16/104*10000</f>
        <v>100.99883889204555</v>
      </c>
      <c r="S17" s="23">
        <f>S16/Q16/1.04*100</f>
        <v>100.00026143859199</v>
      </c>
      <c r="T17" s="23">
        <f>T16/R16/104*10000</f>
        <v>100.80046196923672</v>
      </c>
      <c r="U17" s="23">
        <f>U16/S16/104*10000</f>
        <v>100</v>
      </c>
      <c r="V17" s="23">
        <f t="shared" ref="V17:AD17" si="4">V16/T16/103.9*10000</f>
        <v>100.79683797105899</v>
      </c>
      <c r="W17" s="23">
        <f t="shared" si="4"/>
        <v>99.999588690637751</v>
      </c>
      <c r="X17" s="23">
        <f t="shared" si="4"/>
        <v>100.59987352892735</v>
      </c>
      <c r="Y17" s="23">
        <f t="shared" si="4"/>
        <v>99.999898121165074</v>
      </c>
      <c r="Z17" s="23">
        <f t="shared" si="4"/>
        <v>100.50055384425517</v>
      </c>
      <c r="AA17" s="23">
        <f t="shared" si="4"/>
        <v>100.0004888732244</v>
      </c>
      <c r="AB17" s="48">
        <f t="shared" si="4"/>
        <v>100.50013922592402</v>
      </c>
      <c r="AC17" s="23">
        <f t="shared" si="4"/>
        <v>99.999769458420488</v>
      </c>
      <c r="AD17" s="23">
        <f t="shared" si="4"/>
        <v>100.49958157564281</v>
      </c>
      <c r="AE17" s="23">
        <f t="shared" ref="AE17:AJ17" si="5">AE16/AC16/103.8*10000</f>
        <v>100.00055330730088</v>
      </c>
      <c r="AF17" s="23">
        <f t="shared" si="5"/>
        <v>100.50047926306215</v>
      </c>
      <c r="AG17" s="23">
        <f t="shared" si="5"/>
        <v>99.999129104022217</v>
      </c>
      <c r="AH17" s="23">
        <f t="shared" si="5"/>
        <v>100.49992785116378</v>
      </c>
      <c r="AI17" s="23">
        <f t="shared" si="5"/>
        <v>100.00018564540095</v>
      </c>
      <c r="AJ17" s="23">
        <f t="shared" si="5"/>
        <v>100.49994281040675</v>
      </c>
    </row>
    <row r="18" spans="1:36" ht="83.25" customHeight="1" x14ac:dyDescent="0.2">
      <c r="A18" s="12" t="s">
        <v>20</v>
      </c>
      <c r="B18" s="37" t="s">
        <v>9</v>
      </c>
      <c r="C18" s="33">
        <v>5435.4</v>
      </c>
      <c r="D18" s="33">
        <v>7000</v>
      </c>
      <c r="E18" s="33">
        <v>7276.5</v>
      </c>
      <c r="F18" s="33">
        <v>7447</v>
      </c>
      <c r="G18" s="33">
        <v>7688.5</v>
      </c>
      <c r="H18" s="38">
        <v>7953.8</v>
      </c>
      <c r="I18" s="38">
        <v>8163.8</v>
      </c>
      <c r="J18" s="34">
        <v>8520.1</v>
      </c>
      <c r="K18" s="20">
        <f>I18*103.3*104.1/10000</f>
        <v>8778.9668213999994</v>
      </c>
      <c r="L18" s="20">
        <f>J18*104.1*104.1/10000</f>
        <v>9233.0704881000001</v>
      </c>
      <c r="M18" s="20">
        <f>K18*103.3*104.1/10000</f>
        <v>9440.4883082929537</v>
      </c>
      <c r="N18" s="20">
        <f>L18*104.2*104.1/10000</f>
        <v>10015.314685992809</v>
      </c>
      <c r="O18" s="20">
        <f>M18*103.1*104/10000</f>
        <v>10122.469183684036</v>
      </c>
      <c r="P18" s="20">
        <f>N18*104.2*104/10000</f>
        <v>10853.396218916687</v>
      </c>
      <c r="Q18" s="20">
        <f>O18*103.1*104/10000</f>
        <v>10853.716357513369</v>
      </c>
      <c r="R18" s="20">
        <f>P18*104.2*104/10000</f>
        <v>11761.608414515635</v>
      </c>
      <c r="S18" s="20">
        <f>Q18*103*104/10000</f>
        <v>11626.50096216832</v>
      </c>
      <c r="T18" s="20">
        <f>R18*104.1*104/10000</f>
        <v>12733.587733891207</v>
      </c>
      <c r="U18" s="20">
        <f>S18*103*104/10000</f>
        <v>12454.307830674703</v>
      </c>
      <c r="V18" s="20">
        <f>T18*104.1*104/10000</f>
        <v>13785.891424219975</v>
      </c>
      <c r="W18" s="20">
        <f>U18*103*104/10000</f>
        <v>13341.054548218743</v>
      </c>
      <c r="X18" s="20">
        <f>V18*104.1*104/10000</f>
        <v>14925.157491517513</v>
      </c>
      <c r="Y18" s="20">
        <f>W18*102.8*104/10000</f>
        <v>14263.188238591623</v>
      </c>
      <c r="Z18" s="20">
        <f>X18*104*104/10000</f>
        <v>16143.050342825341</v>
      </c>
      <c r="AA18" s="20">
        <f>Y18*102.8*104/10000</f>
        <v>15249.059809643079</v>
      </c>
      <c r="AB18" s="19">
        <f>Z18*104*104/10000</f>
        <v>17460.323250799891</v>
      </c>
      <c r="AC18" s="20">
        <f>AA18*102.8*104/10000</f>
        <v>16303.074823685607</v>
      </c>
      <c r="AD18" s="20">
        <f>AB18*104*104/10000</f>
        <v>18885.085628065164</v>
      </c>
      <c r="AE18" s="20">
        <f>AC18*102.8*104/10000</f>
        <v>17429.943355498755</v>
      </c>
      <c r="AF18" s="20">
        <f>AD18*104*104/10000</f>
        <v>20426.108615315283</v>
      </c>
      <c r="AG18" s="20">
        <f>AE18*102.8*104/10000</f>
        <v>18634.70104023083</v>
      </c>
      <c r="AH18" s="20">
        <f>AF18*104*104/10000</f>
        <v>22092.879078325008</v>
      </c>
      <c r="AI18" s="20">
        <f>AG18*102.8*104/10000</f>
        <v>19922.731576131584</v>
      </c>
      <c r="AJ18" s="20">
        <f>AH18*104*104/10000</f>
        <v>23895.658011116331</v>
      </c>
    </row>
    <row r="19" spans="1:36" ht="43.5" customHeight="1" x14ac:dyDescent="0.2">
      <c r="A19" s="12" t="s">
        <v>10</v>
      </c>
      <c r="B19" s="14" t="s">
        <v>11</v>
      </c>
      <c r="C19" s="33">
        <v>68.400000000000006</v>
      </c>
      <c r="D19" s="33">
        <v>128.80000000000001</v>
      </c>
      <c r="E19" s="33">
        <v>104</v>
      </c>
      <c r="F19" s="33">
        <v>106.4</v>
      </c>
      <c r="G19" s="33">
        <v>105.7</v>
      </c>
      <c r="H19" s="38">
        <v>106.8</v>
      </c>
      <c r="I19" s="38">
        <v>106.2</v>
      </c>
      <c r="J19" s="34">
        <v>107.1</v>
      </c>
      <c r="K19" s="23">
        <f t="shared" ref="K19:AJ19" si="6">K18/I18*100</f>
        <v>107.53530000000001</v>
      </c>
      <c r="L19" s="23">
        <f t="shared" si="6"/>
        <v>108.36809999999998</v>
      </c>
      <c r="M19" s="23">
        <f t="shared" si="6"/>
        <v>107.53530000000001</v>
      </c>
      <c r="N19" s="23">
        <f t="shared" si="6"/>
        <v>108.47220000000002</v>
      </c>
      <c r="O19" s="23">
        <f t="shared" si="6"/>
        <v>107.22399999999999</v>
      </c>
      <c r="P19" s="23">
        <f t="shared" si="6"/>
        <v>108.36799999999999</v>
      </c>
      <c r="Q19" s="23">
        <f t="shared" si="6"/>
        <v>107.22399999999999</v>
      </c>
      <c r="R19" s="23">
        <f t="shared" si="6"/>
        <v>108.36799999999999</v>
      </c>
      <c r="S19" s="23">
        <f t="shared" si="6"/>
        <v>107.11999999999999</v>
      </c>
      <c r="T19" s="23">
        <f t="shared" si="6"/>
        <v>108.26400000000001</v>
      </c>
      <c r="U19" s="23">
        <f t="shared" si="6"/>
        <v>107.11999999999999</v>
      </c>
      <c r="V19" s="23">
        <f t="shared" si="6"/>
        <v>108.26399999999998</v>
      </c>
      <c r="W19" s="23">
        <f t="shared" si="6"/>
        <v>107.12000000000002</v>
      </c>
      <c r="X19" s="23">
        <f t="shared" si="6"/>
        <v>108.26400000000001</v>
      </c>
      <c r="Y19" s="23">
        <f t="shared" si="6"/>
        <v>106.91200000000001</v>
      </c>
      <c r="Z19" s="23">
        <f t="shared" si="6"/>
        <v>108.16</v>
      </c>
      <c r="AA19" s="23">
        <f t="shared" si="6"/>
        <v>106.91200000000001</v>
      </c>
      <c r="AB19" s="48">
        <f t="shared" si="6"/>
        <v>108.16000000000001</v>
      </c>
      <c r="AC19" s="23">
        <f t="shared" si="6"/>
        <v>106.91199999999998</v>
      </c>
      <c r="AD19" s="23">
        <f t="shared" si="6"/>
        <v>108.16000000000001</v>
      </c>
      <c r="AE19" s="23">
        <f t="shared" si="6"/>
        <v>106.91199999999998</v>
      </c>
      <c r="AF19" s="23">
        <f t="shared" si="6"/>
        <v>108.16000000000001</v>
      </c>
      <c r="AG19" s="23">
        <f t="shared" si="6"/>
        <v>106.91200000000001</v>
      </c>
      <c r="AH19" s="23">
        <f t="shared" si="6"/>
        <v>108.16</v>
      </c>
      <c r="AI19" s="23">
        <f t="shared" si="6"/>
        <v>106.91200000000001</v>
      </c>
      <c r="AJ19" s="23">
        <f t="shared" si="6"/>
        <v>108.16000000000001</v>
      </c>
    </row>
    <row r="20" spans="1:36" ht="68.45" customHeight="1" x14ac:dyDescent="0.2">
      <c r="A20" s="39" t="s">
        <v>21</v>
      </c>
      <c r="B20" s="40" t="s">
        <v>13</v>
      </c>
      <c r="C20" s="33">
        <v>62.4</v>
      </c>
      <c r="D20" s="33">
        <v>120.9</v>
      </c>
      <c r="E20" s="33">
        <v>99</v>
      </c>
      <c r="F20" s="33">
        <v>102</v>
      </c>
      <c r="G20" s="33">
        <v>101.5</v>
      </c>
      <c r="H20" s="38">
        <v>102.5</v>
      </c>
      <c r="I20" s="38">
        <v>102</v>
      </c>
      <c r="J20" s="34">
        <v>103</v>
      </c>
      <c r="K20" s="20">
        <f>K18/I18/104.1*10000</f>
        <v>103.30000000000001</v>
      </c>
      <c r="L20" s="20">
        <f>L18/J18/104.1*10000</f>
        <v>104.1</v>
      </c>
      <c r="M20" s="20">
        <f>M18/K18/104.1*10000</f>
        <v>103.30000000000001</v>
      </c>
      <c r="N20" s="20">
        <f>N18/L18/104.1*10000</f>
        <v>104.20000000000002</v>
      </c>
      <c r="O20" s="20">
        <f t="shared" ref="O20:AJ20" si="7">O18/M18/104*10000</f>
        <v>103.09999999999998</v>
      </c>
      <c r="P20" s="20">
        <f t="shared" si="7"/>
        <v>104.2</v>
      </c>
      <c r="Q20" s="20">
        <f t="shared" si="7"/>
        <v>103.09999999999998</v>
      </c>
      <c r="R20" s="20">
        <f t="shared" si="7"/>
        <v>104.2</v>
      </c>
      <c r="S20" s="20">
        <f t="shared" si="7"/>
        <v>103</v>
      </c>
      <c r="T20" s="20">
        <f t="shared" si="7"/>
        <v>104.10000000000001</v>
      </c>
      <c r="U20" s="20">
        <f t="shared" si="7"/>
        <v>103</v>
      </c>
      <c r="V20" s="20">
        <f t="shared" si="7"/>
        <v>104.1</v>
      </c>
      <c r="W20" s="20">
        <f t="shared" si="7"/>
        <v>103.00000000000001</v>
      </c>
      <c r="X20" s="20">
        <f t="shared" si="7"/>
        <v>104.10000000000001</v>
      </c>
      <c r="Y20" s="20">
        <f t="shared" si="7"/>
        <v>102.80000000000001</v>
      </c>
      <c r="Z20" s="20">
        <f t="shared" si="7"/>
        <v>104</v>
      </c>
      <c r="AA20" s="20">
        <f t="shared" si="7"/>
        <v>102.80000000000001</v>
      </c>
      <c r="AB20" s="19">
        <f t="shared" si="7"/>
        <v>104.00000000000001</v>
      </c>
      <c r="AC20" s="20">
        <f t="shared" si="7"/>
        <v>102.8</v>
      </c>
      <c r="AD20" s="20">
        <f t="shared" si="7"/>
        <v>104.00000000000001</v>
      </c>
      <c r="AE20" s="20">
        <f t="shared" si="7"/>
        <v>102.8</v>
      </c>
      <c r="AF20" s="20">
        <f t="shared" si="7"/>
        <v>104.00000000000001</v>
      </c>
      <c r="AG20" s="20">
        <f t="shared" si="7"/>
        <v>102.80000000000001</v>
      </c>
      <c r="AH20" s="20">
        <f t="shared" si="7"/>
        <v>104</v>
      </c>
      <c r="AI20" s="20">
        <f t="shared" si="7"/>
        <v>102.80000000000001</v>
      </c>
      <c r="AJ20" s="20">
        <f t="shared" si="7"/>
        <v>104.00000000000001</v>
      </c>
    </row>
    <row r="21" spans="1:36" ht="96.6" customHeight="1" x14ac:dyDescent="0.2">
      <c r="A21" s="12" t="s">
        <v>22</v>
      </c>
      <c r="B21" s="37" t="s">
        <v>9</v>
      </c>
      <c r="C21" s="33">
        <v>19982.8</v>
      </c>
      <c r="D21" s="33">
        <v>22335</v>
      </c>
      <c r="E21" s="33">
        <v>23228.400000000001</v>
      </c>
      <c r="F21" s="33">
        <v>23563.5</v>
      </c>
      <c r="G21" s="33">
        <v>24204</v>
      </c>
      <c r="H21" s="38">
        <v>24906.6</v>
      </c>
      <c r="I21" s="38">
        <v>25244.799999999999</v>
      </c>
      <c r="J21" s="34">
        <v>26326.3</v>
      </c>
      <c r="K21" s="20">
        <f t="shared" ref="K21:AJ21" si="8">I21*104/100</f>
        <v>26254.591999999997</v>
      </c>
      <c r="L21" s="20">
        <f t="shared" si="8"/>
        <v>27379.351999999999</v>
      </c>
      <c r="M21" s="20">
        <f t="shared" si="8"/>
        <v>27304.775679999995</v>
      </c>
      <c r="N21" s="20">
        <f t="shared" si="8"/>
        <v>28474.52608</v>
      </c>
      <c r="O21" s="20">
        <f t="shared" si="8"/>
        <v>28396.966707199994</v>
      </c>
      <c r="P21" s="20">
        <f t="shared" si="8"/>
        <v>29613.507123200001</v>
      </c>
      <c r="Q21" s="20">
        <f t="shared" si="8"/>
        <v>29532.845375487996</v>
      </c>
      <c r="R21" s="20">
        <f t="shared" si="8"/>
        <v>30798.047408127997</v>
      </c>
      <c r="S21" s="20">
        <f t="shared" si="8"/>
        <v>30714.159190507518</v>
      </c>
      <c r="T21" s="20">
        <f t="shared" si="8"/>
        <v>32029.969304453116</v>
      </c>
      <c r="U21" s="20">
        <f t="shared" si="8"/>
        <v>31942.725558127815</v>
      </c>
      <c r="V21" s="20">
        <f t="shared" si="8"/>
        <v>33311.168076631242</v>
      </c>
      <c r="W21" s="20">
        <f t="shared" si="8"/>
        <v>33220.434580452929</v>
      </c>
      <c r="X21" s="20">
        <f t="shared" si="8"/>
        <v>34643.614799696494</v>
      </c>
      <c r="Y21" s="20">
        <f t="shared" si="8"/>
        <v>34549.251963671042</v>
      </c>
      <c r="Z21" s="20">
        <f t="shared" si="8"/>
        <v>36029.359391684353</v>
      </c>
      <c r="AA21" s="20">
        <f t="shared" si="8"/>
        <v>35931.22204221788</v>
      </c>
      <c r="AB21" s="19">
        <f t="shared" si="8"/>
        <v>37470.533767351728</v>
      </c>
      <c r="AC21" s="20">
        <f t="shared" si="8"/>
        <v>37368.470923906592</v>
      </c>
      <c r="AD21" s="20">
        <f t="shared" si="8"/>
        <v>38969.355118045794</v>
      </c>
      <c r="AE21" s="20">
        <f t="shared" si="8"/>
        <v>38863.209760862854</v>
      </c>
      <c r="AF21" s="20">
        <f t="shared" si="8"/>
        <v>40528.129322767629</v>
      </c>
      <c r="AG21" s="20">
        <f t="shared" si="8"/>
        <v>40417.738151297366</v>
      </c>
      <c r="AH21" s="20">
        <f t="shared" si="8"/>
        <v>42149.254495678331</v>
      </c>
      <c r="AI21" s="20">
        <f t="shared" si="8"/>
        <v>42034.447677349264</v>
      </c>
      <c r="AJ21" s="20">
        <f t="shared" si="8"/>
        <v>43835.224675505466</v>
      </c>
    </row>
    <row r="22" spans="1:36" ht="41.45" customHeight="1" x14ac:dyDescent="0.2">
      <c r="A22" s="12" t="s">
        <v>10</v>
      </c>
      <c r="B22" s="32" t="s">
        <v>11</v>
      </c>
      <c r="C22" s="33">
        <v>106.6</v>
      </c>
      <c r="D22" s="33">
        <v>111.8</v>
      </c>
      <c r="E22" s="33">
        <v>104</v>
      </c>
      <c r="F22" s="33">
        <v>105.5</v>
      </c>
      <c r="G22" s="33">
        <v>104.2</v>
      </c>
      <c r="H22" s="38">
        <v>105.7</v>
      </c>
      <c r="I22" s="38">
        <v>104.3</v>
      </c>
      <c r="J22" s="34">
        <v>105.7</v>
      </c>
      <c r="K22" s="20">
        <f t="shared" ref="K22:AJ22" si="9">K21/I21*100</f>
        <v>103.99999999999999</v>
      </c>
      <c r="L22" s="20">
        <f t="shared" si="9"/>
        <v>104</v>
      </c>
      <c r="M22" s="20">
        <f t="shared" si="9"/>
        <v>104</v>
      </c>
      <c r="N22" s="20">
        <f t="shared" si="9"/>
        <v>104</v>
      </c>
      <c r="O22" s="20">
        <f t="shared" si="9"/>
        <v>104</v>
      </c>
      <c r="P22" s="20">
        <f t="shared" si="9"/>
        <v>104</v>
      </c>
      <c r="Q22" s="20">
        <f t="shared" si="9"/>
        <v>104</v>
      </c>
      <c r="R22" s="20">
        <f t="shared" si="9"/>
        <v>103.99999999999999</v>
      </c>
      <c r="S22" s="20">
        <f t="shared" si="9"/>
        <v>104</v>
      </c>
      <c r="T22" s="20">
        <f t="shared" si="9"/>
        <v>104</v>
      </c>
      <c r="U22" s="20">
        <f t="shared" si="9"/>
        <v>103.99999999999999</v>
      </c>
      <c r="V22" s="20">
        <f t="shared" si="9"/>
        <v>104</v>
      </c>
      <c r="W22" s="20">
        <f t="shared" si="9"/>
        <v>104</v>
      </c>
      <c r="X22" s="20">
        <f t="shared" si="9"/>
        <v>104</v>
      </c>
      <c r="Y22" s="20">
        <f t="shared" si="9"/>
        <v>103.99999999999999</v>
      </c>
      <c r="Z22" s="20">
        <f t="shared" si="9"/>
        <v>104</v>
      </c>
      <c r="AA22" s="20">
        <f t="shared" si="9"/>
        <v>103.99999999999999</v>
      </c>
      <c r="AB22" s="19">
        <f t="shared" si="9"/>
        <v>104</v>
      </c>
      <c r="AC22" s="20">
        <f t="shared" si="9"/>
        <v>104</v>
      </c>
      <c r="AD22" s="20">
        <f t="shared" si="9"/>
        <v>104</v>
      </c>
      <c r="AE22" s="20">
        <f t="shared" si="9"/>
        <v>104</v>
      </c>
      <c r="AF22" s="20">
        <f t="shared" si="9"/>
        <v>104</v>
      </c>
      <c r="AG22" s="20">
        <f t="shared" si="9"/>
        <v>104</v>
      </c>
      <c r="AH22" s="20">
        <f t="shared" si="9"/>
        <v>104</v>
      </c>
      <c r="AI22" s="20">
        <f t="shared" si="9"/>
        <v>104</v>
      </c>
      <c r="AJ22" s="20">
        <f t="shared" si="9"/>
        <v>104</v>
      </c>
    </row>
  </sheetData>
  <mergeCells count="23">
    <mergeCell ref="AE5:AF5"/>
    <mergeCell ref="AG5:AH5"/>
    <mergeCell ref="AI5:AJ5"/>
    <mergeCell ref="U5:V5"/>
    <mergeCell ref="W5:X5"/>
    <mergeCell ref="Y5:Z5"/>
    <mergeCell ref="AA5:AB5"/>
    <mergeCell ref="AC5:AD5"/>
    <mergeCell ref="A1:T1"/>
    <mergeCell ref="A2:T2"/>
    <mergeCell ref="A3:T3"/>
    <mergeCell ref="A5:A6"/>
    <mergeCell ref="B5:B6"/>
    <mergeCell ref="C5:C6"/>
    <mergeCell ref="D5:D6"/>
    <mergeCell ref="E5:F5"/>
    <mergeCell ref="G5:H5"/>
    <mergeCell ref="I5:J5"/>
    <mergeCell ref="K5:L5"/>
    <mergeCell ref="M5:N5"/>
    <mergeCell ref="O5:P5"/>
    <mergeCell ref="Q5:R5"/>
    <mergeCell ref="S5:T5"/>
  </mergeCells>
  <pageMargins left="0.23622047244094491" right="0.2" top="0.59055118110236227" bottom="0.47244094488188981" header="0.31496062992125984" footer="0.15748031496062992"/>
  <pageSetup scale="70" orientation="landscape" verticalDpi="65534" r:id="rId1"/>
  <headerFooter>
    <oddFooter>&amp;C&amp;"Times New Roman,обычный"&amp;12&amp;P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2042</vt:lpstr>
      <vt:lpstr>'2042'!Print_Titles</vt:lpstr>
      <vt:lpstr>'2042'!Заголовки_для_печати</vt:lpstr>
      <vt:lpstr>'2042'!Область_печати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РАСКУЛОВА ТАТЬЯНА АЛЕКСАНДРОВНА</dc:creator>
  <cp:lastModifiedBy>Komec1</cp:lastModifiedBy>
  <cp:revision>3</cp:revision>
  <cp:lastPrinted>2026-05-13T08:01:49Z</cp:lastPrinted>
  <dcterms:created xsi:type="dcterms:W3CDTF">2019-12-16T12:02:00Z</dcterms:created>
  <dcterms:modified xsi:type="dcterms:W3CDTF">2026-08-07T09:45:47Z</dcterms:modified>
  <cp:version>786432</cp:version>
</cp:coreProperties>
</file>